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'disp'!$A$1:$D$24</definedName>
    <definedName name="_xlnm.Print_Area" localSheetId="0">'evaluare'!$A$1:$D$24</definedName>
    <definedName name="_xlnm.Print_Area" localSheetId="2">'TOTAL'!$A$1:$E$28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<sst xmlns="http://schemas.openxmlformats.org/spreadsheetml/2006/main" count="60" uniqueCount="34">
  <si>
    <t>Nr.crt.</t>
  </si>
  <si>
    <t>FURNIZOR</t>
  </si>
  <si>
    <t>Fond alocat 1</t>
  </si>
  <si>
    <t>TOTAL</t>
  </si>
  <si>
    <t>VAL.PUNCT=</t>
  </si>
  <si>
    <t>ANEXA NR.   2</t>
  </si>
  <si>
    <t>ANEXA NR.   3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</si>
  <si>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</si>
  <si>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</si>
  <si>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</si>
  <si>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</si>
  <si>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</si>
  <si>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</si>
  <si>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</si>
  <si>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</si>
  <si>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ANEXA NR. 1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</si>
  <si>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</si>
  <si>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</si>
  <si>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</si>
  <si>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</si>
  <si>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</si>
  <si>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</si>
  <si>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</si>
  <si>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</si>
  <si>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>SORRISO DENT SRL</t>
  </si>
  <si>
    <t xml:space="preserve">TOTAL CRITERII DE SELECTIE  </t>
  </si>
  <si>
    <t>CMI MANCAS CARMEN</t>
  </si>
  <si>
    <t>CMI ROMILA CRISTINA AMALIA</t>
  </si>
  <si>
    <t>SCM INTERDENTIS PASCANI - 2 pct.de lucru</t>
  </si>
  <si>
    <t>ORTODENT IMPLANT</t>
  </si>
  <si>
    <t>puncte 2019</t>
  </si>
  <si>
    <t>SC LUPU IULIAN SRL (fost CMI pana la 30.09.2020)</t>
  </si>
  <si>
    <t>31/12/2020</t>
  </si>
  <si>
    <t>AMBULATORIU DE SPECIALITATE PARACLINIC PRIVATI  RADIOLOGIE DENTARA - IANUARIE 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</si>
</sst>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0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10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9" fillId="0" borderId="16" xfId="57" applyNumberFormat="1" applyFont="1" applyBorder="1" applyAlignment="1">
      <alignment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4" fontId="9" fillId="0" borderId="17" xfId="57" applyNumberFormat="1" applyFont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4" fontId="9" fillId="0" borderId="18" xfId="57" applyNumberFormat="1" applyFont="1" applyBorder="1" applyAlignment="1">
      <alignment horizontal="center"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9" fillId="0" borderId="11" xfId="57" applyNumberFormat="1" applyFont="1" applyFill="1" applyBorder="1" applyAlignment="1">
      <alignment horizontal="center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20" xfId="57" applyNumberFormat="1" applyFont="1" applyFill="1" applyBorder="1" applyAlignment="1">
      <alignment horizontal="center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3" fontId="9" fillId="0" borderId="22" xfId="57" applyNumberFormat="1" applyFont="1" applyFill="1" applyBorder="1" applyAlignment="1">
      <alignment horizontal="center" vertical="center"/>
      <protection/>
    </xf>
    <xf numFmtId="1" fontId="0" fillId="0" borderId="23" xfId="57" applyNumberFormat="1" applyFont="1" applyFill="1" applyBorder="1" applyAlignment="1">
      <alignment vertical="center"/>
      <protection/>
    </xf>
    <xf numFmtId="1" fontId="0" fillId="0" borderId="19" xfId="57" applyNumberFormat="1" applyFont="1" applyFill="1" applyBorder="1" applyAlignment="1">
      <alignment horizontal="left"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22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57" applyFont="1" applyAlignment="1">
      <alignment vertical="center"/>
      <protection/>
    </xf>
    <xf numFmtId="4" fontId="7" fillId="0" borderId="0" xfId="57" applyNumberFormat="1" applyFont="1" applyAlignment="1">
      <alignment horizontal="right"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1" fontId="9" fillId="0" borderId="16" xfId="57" applyNumberFormat="1" applyFont="1" applyBorder="1" applyAlignment="1">
      <alignment horizontal="center" vertical="center" wrapText="1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5" xfId="58" applyNumberFormat="1" applyFont="1" applyFill="1" applyBorder="1" applyAlignment="1">
      <alignment horizontal="center" vertical="center"/>
      <protection/>
    </xf>
    <xf numFmtId="1" fontId="9" fillId="0" borderId="25" xfId="57" applyNumberFormat="1" applyFont="1" applyFill="1" applyBorder="1" applyAlignment="1">
      <alignment horizontal="center" vertical="center"/>
      <protection/>
    </xf>
    <xf numFmtId="0" fontId="0" fillId="0" borderId="26" xfId="0" applyNumberFormat="1" applyFont="1" applyFill="1" applyBorder="1" applyAlignment="1">
      <alignment vertical="center"/>
    </xf>
    <xf numFmtId="4" fontId="9" fillId="0" borderId="26" xfId="57" applyNumberFormat="1" applyFont="1" applyFill="1" applyBorder="1" applyAlignment="1">
      <alignment horizontal="right"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4" fontId="0" fillId="0" borderId="11" xfId="57" applyNumberFormat="1" applyFont="1" applyFill="1" applyBorder="1" applyAlignment="1">
      <alignment horizontal="center" vertical="center"/>
      <protection/>
    </xf>
    <xf numFmtId="4" fontId="0" fillId="0" borderId="11" xfId="57" applyNumberFormat="1" applyFont="1" applyFill="1" applyBorder="1" applyAlignment="1">
      <alignment horizontal="center" vertical="center" wrapText="1"/>
      <protection/>
    </xf>
    <xf numFmtId="1" fontId="9" fillId="0" borderId="25" xfId="0" applyNumberFormat="1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58" applyFont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  <protection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/>
      <protection/>
    </xf>
    <xf numFmtId="0" fontId="10" fillId="0" borderId="0" xfId="58" applyFont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PageLayoutView="0" workbookViewId="0" topLeftCell="A1">
      <selection activeCell="A1" sqref="A1:IV15"/>
    </sheetView>
  </sheetViews>
  <sheetFormatPr defaultColWidth="9.140625" defaultRowHeight="12.75"/>
  <cols>
    <col min="1" max="1" width="3.57421875" style="4" customWidth="1"/>
    <col min="2" max="2" width="43.57421875" style="26" customWidth="1"/>
    <col min="3" max="3" width="20.28125" style="27" customWidth="1"/>
    <col min="4" max="4" width="18.421875" style="66" customWidth="1"/>
    <col min="5" max="16384" width="9.140625" style="4" customWidth="1"/>
  </cols>
  <sheetData>
    <row r="1" spans="1:4" s="30" customFormat="1" ht="15" customHeight="1">
      <c r="A1" s="124" t="s">
        <v>16</v>
      </c>
      <c r="B1" s="124"/>
      <c r="C1" s="124"/>
      <c r="D1" s="124"/>
    </row>
    <row r="2" spans="2:4" s="30" customFormat="1" ht="15" customHeight="1">
      <c r="B2" s="31"/>
      <c r="C2" s="33"/>
      <c r="D2" s="58"/>
    </row>
    <row r="3" spans="1:4" s="30" customFormat="1" ht="15" customHeight="1">
      <c r="A3" s="34"/>
      <c r="B3" s="35"/>
      <c r="C3" s="33"/>
      <c r="D3" s="59" t="s">
        <v>5</v>
      </c>
    </row>
    <row r="4" spans="1:4" ht="16.5">
      <c r="A4" s="122"/>
      <c r="B4" s="123"/>
      <c r="C4" s="3"/>
      <c r="D4" s="60"/>
    </row>
    <row r="5" spans="1:4" ht="17.25" thickBot="1">
      <c r="A5" s="5"/>
      <c r="B5" s="6" t="s">
        <v>32</v>
      </c>
      <c r="C5" s="3"/>
      <c r="D5" s="61"/>
    </row>
    <row r="6" spans="1:4" s="8" customFormat="1" ht="39">
      <c r="A6" s="38" t="s">
        <v>0</v>
      </c>
      <c r="B6" s="39" t="s">
        <v>1</v>
      </c>
      <c r="C6" s="37" t="s">
        <v>30</v>
      </c>
      <c r="D6" s="68" t="s">
        <v>2</v>
      </c>
    </row>
    <row r="7" spans="1:4" s="29" customFormat="1" ht="32.25" customHeight="1" thickBot="1">
      <c r="A7" s="76">
        <v>0</v>
      </c>
      <c r="B7" s="77">
        <v>1</v>
      </c>
      <c r="C7" s="78">
        <v>2</v>
      </c>
      <c r="D7" s="79" t="s">
        <v>7</v>
      </c>
    </row>
    <row r="8" spans="1:8" s="9" customFormat="1" ht="15.75" customHeight="1">
      <c r="A8" s="72">
        <v>1</v>
      </c>
      <c r="B8" s="73" t="s">
        <v>21</v>
      </c>
      <c r="C8" s="74">
        <v>98</v>
      </c>
      <c r="D8" s="75">
        <f aca="true" t="shared" si="0" ref="D8:D16">ROUND(C8/C$17*C$18,2)</f>
        <v>2697.75</v>
      </c>
      <c r="E8" s="20"/>
      <c r="F8" s="20"/>
      <c r="G8" s="20"/>
      <c r="H8" s="20"/>
    </row>
    <row r="9" spans="1:8" s="9" customFormat="1" ht="42" customHeight="1">
      <c r="A9" s="10">
        <f>A8+1</f>
        <v>2</v>
      </c>
      <c r="B9" s="11" t="s">
        <v>13</v>
      </c>
      <c r="C9" s="80">
        <f>118-15+13</f>
        <v>116</v>
      </c>
      <c r="D9" s="69">
        <f t="shared" si="0"/>
        <v>3193.26</v>
      </c>
      <c r="E9" s="20"/>
      <c r="F9" s="20"/>
      <c r="G9" s="20"/>
      <c r="H9" s="20"/>
    </row>
    <row r="10" spans="1:8" s="8" customFormat="1" ht="12.75">
      <c r="A10" s="10">
        <f aca="true" t="shared" si="1" ref="A10:A16">A9+1</f>
        <v>3</v>
      </c>
      <c r="B10" s="12" t="s">
        <v>23</v>
      </c>
      <c r="C10" s="80">
        <f>197+120</f>
        <v>317</v>
      </c>
      <c r="D10" s="69">
        <f>ROUND(C10/C$17*C$18,2)+0.01</f>
        <v>8726.42</v>
      </c>
      <c r="E10" s="55"/>
      <c r="F10" s="55"/>
      <c r="G10" s="55"/>
      <c r="H10" s="55"/>
    </row>
    <row r="11" spans="1:8" s="8" customFormat="1" ht="12.75">
      <c r="A11" s="10">
        <f t="shared" si="1"/>
        <v>4</v>
      </c>
      <c r="B11" s="12" t="s">
        <v>28</v>
      </c>
      <c r="C11" s="99">
        <v>163.5</v>
      </c>
      <c r="D11" s="69">
        <f t="shared" si="0"/>
        <v>4500.85</v>
      </c>
      <c r="E11" s="55"/>
      <c r="F11" s="55"/>
      <c r="G11" s="55"/>
      <c r="H11" s="55"/>
    </row>
    <row r="12" spans="1:8" s="9" customFormat="1" ht="15.75" customHeight="1">
      <c r="A12" s="10">
        <f t="shared" si="1"/>
        <v>5</v>
      </c>
      <c r="B12" s="11" t="s">
        <v>31</v>
      </c>
      <c r="C12" s="99">
        <v>75</v>
      </c>
      <c r="D12" s="69">
        <f t="shared" si="0"/>
        <v>2064.61</v>
      </c>
      <c r="E12" s="20"/>
      <c r="F12" s="20"/>
      <c r="G12" s="20"/>
      <c r="H12" s="20"/>
    </row>
    <row r="13" spans="1:8" s="8" customFormat="1" ht="12.75">
      <c r="A13" s="10">
        <f t="shared" si="1"/>
        <v>6</v>
      </c>
      <c r="B13" s="113" t="s">
        <v>26</v>
      </c>
      <c r="C13" s="99">
        <v>105</v>
      </c>
      <c r="D13" s="69">
        <f t="shared" si="0"/>
        <v>2890.45</v>
      </c>
      <c r="E13" s="55"/>
      <c r="F13" s="55"/>
      <c r="G13" s="55"/>
      <c r="H13" s="55"/>
    </row>
    <row r="14" spans="1:8" s="97" customFormat="1" ht="12.75">
      <c r="A14" s="10">
        <f t="shared" si="1"/>
        <v>7</v>
      </c>
      <c r="B14" s="98" t="s">
        <v>29</v>
      </c>
      <c r="C14" s="80">
        <v>115</v>
      </c>
      <c r="D14" s="69">
        <f t="shared" si="0"/>
        <v>3165.73</v>
      </c>
      <c r="E14" s="96"/>
      <c r="F14" s="96"/>
      <c r="G14" s="96"/>
      <c r="H14" s="96"/>
    </row>
    <row r="15" spans="1:8" s="8" customFormat="1" ht="12.75">
      <c r="A15" s="10">
        <f t="shared" si="1"/>
        <v>8</v>
      </c>
      <c r="B15" s="28" t="s">
        <v>27</v>
      </c>
      <c r="C15" s="62">
        <v>98</v>
      </c>
      <c r="D15" s="69">
        <f t="shared" si="0"/>
        <v>2697.75</v>
      </c>
      <c r="E15" s="55"/>
      <c r="F15" s="55"/>
      <c r="G15" s="55"/>
      <c r="H15" s="55"/>
    </row>
    <row r="16" spans="1:8" s="8" customFormat="1" ht="12.75">
      <c r="A16" s="10">
        <f t="shared" si="1"/>
        <v>9</v>
      </c>
      <c r="B16" s="28" t="s">
        <v>24</v>
      </c>
      <c r="C16" s="62">
        <v>113</v>
      </c>
      <c r="D16" s="69">
        <f t="shared" si="0"/>
        <v>3110.68</v>
      </c>
      <c r="E16" s="55"/>
      <c r="F16" s="55"/>
      <c r="G16" s="55"/>
      <c r="H16" s="55"/>
    </row>
    <row r="17" spans="1:4" s="14" customFormat="1" ht="12.75">
      <c r="A17" s="13"/>
      <c r="B17" s="15" t="s">
        <v>3</v>
      </c>
      <c r="C17" s="2">
        <f>SUM(C8:C16)</f>
        <v>1200.5</v>
      </c>
      <c r="D17" s="2">
        <f>SUM(D8:D16)</f>
        <v>33047.5</v>
      </c>
    </row>
    <row r="18" spans="1:4" s="14" customFormat="1" ht="12.75">
      <c r="A18" s="13"/>
      <c r="B18" s="16" t="s">
        <v>12</v>
      </c>
      <c r="C18" s="2">
        <f>C20*0.9</f>
        <v>33047.49600000001</v>
      </c>
      <c r="D18" s="70"/>
    </row>
    <row r="19" spans="1:4" s="14" customFormat="1" ht="12.75">
      <c r="A19" s="13"/>
      <c r="B19" s="16"/>
      <c r="C19" s="17"/>
      <c r="D19" s="69"/>
    </row>
    <row r="20" spans="1:4" s="14" customFormat="1" ht="13.5" thickBot="1">
      <c r="A20" s="18"/>
      <c r="B20" s="1" t="s">
        <v>14</v>
      </c>
      <c r="C20" s="63">
        <v>36719.44</v>
      </c>
      <c r="D20" s="71"/>
    </row>
    <row r="21" spans="2:4" s="14" customFormat="1" ht="12.75">
      <c r="B21" s="19"/>
      <c r="C21" s="20" t="s">
        <v>22</v>
      </c>
      <c r="D21" s="21"/>
    </row>
    <row r="22" spans="2:4" s="14" customFormat="1" ht="12.75">
      <c r="B22" s="19" t="s">
        <v>4</v>
      </c>
      <c r="C22" s="20">
        <f>ROUND(C18/C17,2)</f>
        <v>27.53</v>
      </c>
      <c r="D22" s="21"/>
    </row>
    <row r="23" spans="2:4" s="14" customFormat="1" ht="12.75">
      <c r="B23" s="19"/>
      <c r="C23" s="20"/>
      <c r="D23" s="21"/>
    </row>
    <row r="24" spans="2:4" s="14" customFormat="1" ht="12.75">
      <c r="B24" s="19"/>
      <c r="C24" s="20"/>
      <c r="D24" s="21"/>
    </row>
    <row r="25" spans="1:4" ht="16.5">
      <c r="A25" s="5"/>
      <c r="B25" s="22"/>
      <c r="C25" s="23"/>
      <c r="D25" s="64"/>
    </row>
    <row r="26" spans="1:4" ht="16.5">
      <c r="A26" s="5"/>
      <c r="B26" s="22"/>
      <c r="C26" s="23"/>
      <c r="D26" s="64"/>
    </row>
    <row r="27" spans="2:4" ht="12.75">
      <c r="B27" s="24"/>
      <c r="C27" s="25"/>
      <c r="D27" s="65"/>
    </row>
    <row r="28" spans="2:4" ht="12.75">
      <c r="B28" s="24"/>
      <c r="C28" s="25"/>
      <c r="D28" s="65"/>
    </row>
    <row r="29" spans="2:4" ht="12.75">
      <c r="B29" s="24"/>
      <c r="C29" s="25"/>
      <c r="D29" s="65"/>
    </row>
  </sheetData>
  <sheetProtection/>
  <mergeCells count="2">
    <mergeCell ref="A4:B4"/>
    <mergeCell ref="A1:D1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PageLayoutView="0" workbookViewId="0" topLeftCell="A1">
      <selection activeCell="A1" sqref="A1:IV15"/>
    </sheetView>
  </sheetViews>
  <sheetFormatPr defaultColWidth="9.140625" defaultRowHeight="12.75"/>
  <cols>
    <col min="1" max="1" width="3.57421875" style="4" customWidth="1"/>
    <col min="2" max="2" width="48.00390625" style="56" customWidth="1"/>
    <col min="3" max="3" width="13.57421875" style="56" customWidth="1"/>
    <col min="4" max="4" width="18.8515625" style="4" customWidth="1"/>
    <col min="5" max="16384" width="9.140625" style="4" customWidth="1"/>
  </cols>
  <sheetData>
    <row r="1" spans="1:4" s="30" customFormat="1" ht="15" customHeight="1">
      <c r="A1" s="127" t="s">
        <v>19</v>
      </c>
      <c r="B1" s="127"/>
      <c r="C1" s="127"/>
      <c r="D1" s="127"/>
    </row>
    <row r="2" spans="2:3" s="30" customFormat="1" ht="15" customHeight="1">
      <c r="B2" s="40"/>
      <c r="C2" s="40"/>
    </row>
    <row r="3" spans="1:4" s="30" customFormat="1" ht="15" customHeight="1">
      <c r="A3" s="34"/>
      <c r="B3" s="35"/>
      <c r="C3" s="40"/>
      <c r="D3" s="36" t="s">
        <v>6</v>
      </c>
    </row>
    <row r="4" spans="1:4" s="43" customFormat="1" ht="15" customHeight="1">
      <c r="A4" s="125"/>
      <c r="B4" s="126"/>
      <c r="C4" s="41"/>
      <c r="D4" s="42"/>
    </row>
    <row r="5" spans="2:3" s="43" customFormat="1" ht="15" customHeight="1" thickBot="1">
      <c r="B5" s="6" t="str">
        <f>evaluare!B5</f>
        <v>31/12/2020</v>
      </c>
      <c r="C5" s="6"/>
    </row>
    <row r="6" spans="1:4" s="14" customFormat="1" ht="39">
      <c r="A6" s="38" t="s">
        <v>0</v>
      </c>
      <c r="B6" s="39" t="s">
        <v>1</v>
      </c>
      <c r="C6" s="37" t="s">
        <v>30</v>
      </c>
      <c r="D6" s="57" t="s">
        <v>17</v>
      </c>
    </row>
    <row r="7" spans="1:4" s="46" customFormat="1" ht="26.25">
      <c r="A7" s="44">
        <v>0</v>
      </c>
      <c r="B7" s="45">
        <v>1</v>
      </c>
      <c r="C7" s="45">
        <v>2</v>
      </c>
      <c r="D7" s="95" t="s">
        <v>18</v>
      </c>
    </row>
    <row r="8" spans="1:4" s="46" customFormat="1" ht="12.75">
      <c r="A8" s="72">
        <v>1</v>
      </c>
      <c r="B8" s="11" t="s">
        <v>20</v>
      </c>
      <c r="C8" s="47">
        <v>0</v>
      </c>
      <c r="D8" s="48">
        <f aca="true" t="shared" si="0" ref="D8:D16">ROUND(C8/C$17*C$18,2)</f>
        <v>0</v>
      </c>
    </row>
    <row r="9" spans="1:4" s="46" customFormat="1" ht="12.75">
      <c r="A9" s="10">
        <f>A8+1</f>
        <v>2</v>
      </c>
      <c r="B9" s="11" t="s">
        <v>13</v>
      </c>
      <c r="C9" s="47">
        <v>30</v>
      </c>
      <c r="D9" s="48">
        <f t="shared" si="0"/>
        <v>1835.97</v>
      </c>
    </row>
    <row r="10" spans="1:4" s="14" customFormat="1" ht="12.75">
      <c r="A10" s="10">
        <f aca="true" t="shared" si="1" ref="A10:A16">A9+1</f>
        <v>3</v>
      </c>
      <c r="B10" s="98" t="s">
        <v>23</v>
      </c>
      <c r="C10" s="47">
        <v>30</v>
      </c>
      <c r="D10" s="48">
        <f t="shared" si="0"/>
        <v>1835.97</v>
      </c>
    </row>
    <row r="11" spans="1:4" s="14" customFormat="1" ht="12.75">
      <c r="A11" s="10">
        <f t="shared" si="1"/>
        <v>4</v>
      </c>
      <c r="B11" s="12" t="s">
        <v>28</v>
      </c>
      <c r="C11" s="100">
        <v>0</v>
      </c>
      <c r="D11" s="48">
        <f t="shared" si="0"/>
        <v>0</v>
      </c>
    </row>
    <row r="12" spans="1:4" s="46" customFormat="1" ht="12.75">
      <c r="A12" s="10">
        <f t="shared" si="1"/>
        <v>5</v>
      </c>
      <c r="B12" s="11" t="s">
        <v>31</v>
      </c>
      <c r="C12" s="47">
        <v>0</v>
      </c>
      <c r="D12" s="48">
        <f t="shared" si="0"/>
        <v>0</v>
      </c>
    </row>
    <row r="13" spans="1:4" s="14" customFormat="1" ht="12.75">
      <c r="A13" s="10">
        <f t="shared" si="1"/>
        <v>6</v>
      </c>
      <c r="B13" s="113" t="s">
        <v>26</v>
      </c>
      <c r="C13" s="47">
        <v>0</v>
      </c>
      <c r="D13" s="48">
        <f t="shared" si="0"/>
        <v>0</v>
      </c>
    </row>
    <row r="14" spans="1:4" s="14" customFormat="1" ht="12.75">
      <c r="A14" s="10">
        <f t="shared" si="1"/>
        <v>7</v>
      </c>
      <c r="B14" s="98" t="s">
        <v>29</v>
      </c>
      <c r="C14" s="47">
        <v>0</v>
      </c>
      <c r="D14" s="48">
        <f t="shared" si="0"/>
        <v>0</v>
      </c>
    </row>
    <row r="15" spans="1:4" s="14" customFormat="1" ht="12.75">
      <c r="A15" s="10">
        <f t="shared" si="1"/>
        <v>8</v>
      </c>
      <c r="B15" s="28" t="s">
        <v>27</v>
      </c>
      <c r="C15" s="47">
        <v>0</v>
      </c>
      <c r="D15" s="48">
        <f t="shared" si="0"/>
        <v>0</v>
      </c>
    </row>
    <row r="16" spans="1:4" s="14" customFormat="1" ht="12.75">
      <c r="A16" s="10">
        <f t="shared" si="1"/>
        <v>9</v>
      </c>
      <c r="B16" s="12" t="s">
        <v>24</v>
      </c>
      <c r="C16" s="47">
        <v>0</v>
      </c>
      <c r="D16" s="48">
        <f t="shared" si="0"/>
        <v>0</v>
      </c>
    </row>
    <row r="17" spans="1:4" s="14" customFormat="1" ht="12.75">
      <c r="A17" s="13"/>
      <c r="B17" s="15" t="s">
        <v>3</v>
      </c>
      <c r="C17" s="50">
        <f>SUM(C8:C16)</f>
        <v>60</v>
      </c>
      <c r="D17" s="17">
        <f>SUM(D8:D16)</f>
        <v>3671.94</v>
      </c>
    </row>
    <row r="18" spans="1:4" s="14" customFormat="1" ht="13.5" thickBot="1">
      <c r="A18" s="18"/>
      <c r="B18" s="51" t="s">
        <v>9</v>
      </c>
      <c r="C18" s="52">
        <f>evaluare!C20*0.1</f>
        <v>3671.9440000000004</v>
      </c>
      <c r="D18" s="53"/>
    </row>
    <row r="19" spans="2:4" s="14" customFormat="1" ht="12.75">
      <c r="B19" s="54"/>
      <c r="C19" s="54"/>
      <c r="D19" s="8"/>
    </row>
    <row r="20" spans="2:4" s="14" customFormat="1" ht="12.75">
      <c r="B20" s="19" t="s">
        <v>4</v>
      </c>
      <c r="C20" s="20">
        <f>ROUND(C18/C17,2)</f>
        <v>61.2</v>
      </c>
      <c r="D20" s="55"/>
    </row>
    <row r="21" spans="2:4" s="14" customFormat="1" ht="12.75">
      <c r="B21" s="54"/>
      <c r="C21" s="21"/>
      <c r="D21" s="55"/>
    </row>
    <row r="22" spans="2:4" s="14" customFormat="1" ht="12.75">
      <c r="B22" s="54"/>
      <c r="C22" s="21"/>
      <c r="D22" s="55"/>
    </row>
    <row r="23" spans="2:4" s="14" customFormat="1" ht="12.75">
      <c r="B23" s="54"/>
      <c r="C23" s="21"/>
      <c r="D23" s="55"/>
    </row>
    <row r="24" spans="2:4" s="14" customFormat="1" ht="12.75">
      <c r="B24" s="54"/>
      <c r="C24" s="21"/>
      <c r="D24" s="55"/>
    </row>
    <row r="25" spans="1:4" ht="15">
      <c r="A25" s="43"/>
      <c r="B25" s="41"/>
      <c r="C25" s="41"/>
      <c r="D25" s="43"/>
    </row>
  </sheetData>
  <sheetProtection/>
  <mergeCells count="2">
    <mergeCell ref="A4:B4"/>
    <mergeCell ref="A1:D1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SheetLayoutView="75" zoomScalePageLayoutView="0" workbookViewId="0" topLeftCell="A1">
      <selection activeCell="A1" sqref="A1:IV12"/>
    </sheetView>
  </sheetViews>
  <sheetFormatPr defaultColWidth="9.140625" defaultRowHeight="12.75"/>
  <cols>
    <col min="1" max="1" width="3.7109375" style="30" customWidth="1"/>
    <col min="2" max="2" width="48.7109375" style="40" customWidth="1"/>
    <col min="3" max="5" width="18.7109375" style="32" customWidth="1"/>
    <col min="6" max="16384" width="9.140625" style="30" customWidth="1"/>
  </cols>
  <sheetData>
    <row r="1" spans="1:5" s="34" customFormat="1" ht="38.25" customHeight="1">
      <c r="A1" s="118" t="s">
        <v>25</v>
      </c>
      <c r="B1" s="118"/>
      <c r="C1" s="118"/>
      <c r="D1" s="118"/>
      <c r="E1" s="118"/>
    </row>
    <row r="2" spans="1:5" s="34" customFormat="1" ht="31.5" customHeight="1">
      <c r="A2" s="119" t="s">
        <v>33</v>
      </c>
      <c r="B2" s="119"/>
      <c r="C2" s="119"/>
      <c r="D2" s="119"/>
      <c r="E2" s="119"/>
    </row>
    <row r="3" spans="1:5" s="34" customFormat="1" ht="15.75" customHeight="1">
      <c r="A3" s="128"/>
      <c r="B3" s="114"/>
      <c r="C3" s="114"/>
      <c r="D3" s="114"/>
      <c r="E3" s="121"/>
    </row>
    <row r="4" spans="1:5" s="34" customFormat="1" ht="13.5">
      <c r="A4" s="118"/>
      <c r="B4" s="118"/>
      <c r="C4" s="118"/>
      <c r="D4" s="118"/>
      <c r="E4" s="118"/>
    </row>
    <row r="5" spans="1:5" s="34" customFormat="1" ht="16.5">
      <c r="A5" s="81"/>
      <c r="B5" s="82"/>
      <c r="C5" s="83"/>
      <c r="D5" s="83"/>
      <c r="E5" s="83"/>
    </row>
    <row r="6" spans="1:5" s="34" customFormat="1" ht="16.5">
      <c r="A6" s="115"/>
      <c r="B6" s="116"/>
      <c r="C6" s="116"/>
      <c r="D6" s="116"/>
      <c r="E6" s="117"/>
    </row>
    <row r="7" spans="1:5" ht="16.5" customHeight="1">
      <c r="A7" s="84"/>
      <c r="B7" s="120"/>
      <c r="C7" s="129"/>
      <c r="D7" s="7"/>
      <c r="E7" s="85" t="s">
        <v>15</v>
      </c>
    </row>
    <row r="8" spans="1:5" ht="16.5">
      <c r="A8" s="5"/>
      <c r="B8" s="6" t="str">
        <f>evaluare!B5</f>
        <v>31/12/2020</v>
      </c>
      <c r="C8" s="7"/>
      <c r="D8" s="7"/>
      <c r="E8" s="7"/>
    </row>
    <row r="9" spans="1:5" s="86" customFormat="1" ht="57.75" customHeight="1" thickBot="1">
      <c r="A9" s="106" t="s">
        <v>0</v>
      </c>
      <c r="B9" s="107" t="s">
        <v>1</v>
      </c>
      <c r="C9" s="108" t="s">
        <v>3</v>
      </c>
      <c r="D9" s="108" t="s">
        <v>11</v>
      </c>
      <c r="E9" s="109" t="s">
        <v>10</v>
      </c>
    </row>
    <row r="10" spans="1:5" s="87" customFormat="1" ht="13.5" thickBot="1">
      <c r="A10" s="110">
        <v>0</v>
      </c>
      <c r="B10" s="101">
        <v>1</v>
      </c>
      <c r="C10" s="102">
        <v>2</v>
      </c>
      <c r="D10" s="102">
        <v>3</v>
      </c>
      <c r="E10" s="102">
        <v>4</v>
      </c>
    </row>
    <row r="11" spans="1:5" s="87" customFormat="1" ht="12.75">
      <c r="A11" s="72">
        <v>1</v>
      </c>
      <c r="B11" s="73" t="s">
        <v>20</v>
      </c>
      <c r="C11" s="67">
        <f aca="true" t="shared" si="0" ref="C11:C19">D11+E11</f>
        <v>2697.75</v>
      </c>
      <c r="D11" s="88">
        <f>evaluare!D8</f>
        <v>2697.75</v>
      </c>
      <c r="E11" s="88">
        <f>disp!D8</f>
        <v>0</v>
      </c>
    </row>
    <row r="12" spans="1:5" s="87" customFormat="1" ht="12.75">
      <c r="A12" s="10">
        <f>A11+1</f>
        <v>2</v>
      </c>
      <c r="B12" s="11" t="s">
        <v>13</v>
      </c>
      <c r="C12" s="2">
        <f t="shared" si="0"/>
        <v>5029.2300000000005</v>
      </c>
      <c r="D12" s="89">
        <f>evaluare!D9</f>
        <v>3193.26</v>
      </c>
      <c r="E12" s="89">
        <f>disp!D9</f>
        <v>1835.97</v>
      </c>
    </row>
    <row r="13" spans="1:5" s="90" customFormat="1" ht="12.75">
      <c r="A13" s="10">
        <f aca="true" t="shared" si="1" ref="A13:A18">A12+1</f>
        <v>3</v>
      </c>
      <c r="B13" s="12" t="s">
        <v>23</v>
      </c>
      <c r="C13" s="2">
        <f t="shared" si="0"/>
        <v>10562.39</v>
      </c>
      <c r="D13" s="89">
        <f>evaluare!D10</f>
        <v>8726.42</v>
      </c>
      <c r="E13" s="89">
        <f>disp!D10</f>
        <v>1835.97</v>
      </c>
    </row>
    <row r="14" spans="1:5" s="90" customFormat="1" ht="12.75">
      <c r="A14" s="10">
        <f t="shared" si="1"/>
        <v>4</v>
      </c>
      <c r="B14" s="12" t="s">
        <v>28</v>
      </c>
      <c r="C14" s="2">
        <f t="shared" si="0"/>
        <v>4500.85</v>
      </c>
      <c r="D14" s="89">
        <f>evaluare!D11</f>
        <v>4500.85</v>
      </c>
      <c r="E14" s="89">
        <f>disp!D11</f>
        <v>0</v>
      </c>
    </row>
    <row r="15" spans="1:5" s="87" customFormat="1" ht="12.75">
      <c r="A15" s="10">
        <f t="shared" si="1"/>
        <v>5</v>
      </c>
      <c r="B15" s="11" t="s">
        <v>31</v>
      </c>
      <c r="C15" s="2">
        <f t="shared" si="0"/>
        <v>2064.61</v>
      </c>
      <c r="D15" s="89">
        <f>evaluare!D12</f>
        <v>2064.61</v>
      </c>
      <c r="E15" s="89">
        <f>disp!D12</f>
        <v>0</v>
      </c>
    </row>
    <row r="16" spans="1:5" s="90" customFormat="1" ht="12.75">
      <c r="A16" s="10">
        <f t="shared" si="1"/>
        <v>6</v>
      </c>
      <c r="B16" s="113" t="s">
        <v>26</v>
      </c>
      <c r="C16" s="2">
        <f t="shared" si="0"/>
        <v>2890.45</v>
      </c>
      <c r="D16" s="89">
        <f>evaluare!D13</f>
        <v>2890.45</v>
      </c>
      <c r="E16" s="89">
        <f>disp!D13</f>
        <v>0</v>
      </c>
    </row>
    <row r="17" spans="1:5" s="90" customFormat="1" ht="12.75">
      <c r="A17" s="10">
        <f t="shared" si="1"/>
        <v>7</v>
      </c>
      <c r="B17" s="98" t="s">
        <v>29</v>
      </c>
      <c r="C17" s="2">
        <f>D17+E17</f>
        <v>3165.73</v>
      </c>
      <c r="D17" s="89">
        <f>evaluare!D14</f>
        <v>3165.73</v>
      </c>
      <c r="E17" s="89">
        <f>disp!D14</f>
        <v>0</v>
      </c>
    </row>
    <row r="18" spans="1:5" s="90" customFormat="1" ht="12.75">
      <c r="A18" s="10">
        <f t="shared" si="1"/>
        <v>8</v>
      </c>
      <c r="B18" s="98" t="s">
        <v>27</v>
      </c>
      <c r="C18" s="2">
        <f t="shared" si="0"/>
        <v>2697.75</v>
      </c>
      <c r="D18" s="89">
        <f>evaluare!D15</f>
        <v>2697.75</v>
      </c>
      <c r="E18" s="89">
        <f>disp!D15</f>
        <v>0</v>
      </c>
    </row>
    <row r="19" spans="1:5" s="90" customFormat="1" ht="13.5" thickBot="1">
      <c r="A19" s="10">
        <f>A18+1</f>
        <v>9</v>
      </c>
      <c r="B19" s="103" t="s">
        <v>24</v>
      </c>
      <c r="C19" s="104">
        <f t="shared" si="0"/>
        <v>3110.68</v>
      </c>
      <c r="D19" s="105">
        <f>evaluare!D16</f>
        <v>3110.68</v>
      </c>
      <c r="E19" s="105">
        <f>disp!D16</f>
        <v>0</v>
      </c>
    </row>
    <row r="20" spans="1:5" s="91" customFormat="1" ht="12.75">
      <c r="A20" s="111"/>
      <c r="B20" s="111" t="s">
        <v>3</v>
      </c>
      <c r="C20" s="112">
        <f>SUM(C11:C19)</f>
        <v>36719.44</v>
      </c>
      <c r="D20" s="112">
        <f>SUM(D11:D19)</f>
        <v>33047.5</v>
      </c>
      <c r="E20" s="112">
        <f>SUM(E11:E19)</f>
        <v>3671.94</v>
      </c>
    </row>
    <row r="21" spans="3:5" s="90" customFormat="1" ht="12.75" hidden="1">
      <c r="C21" s="92" t="e">
        <f>#REF!/0.76</f>
        <v>#REF!</v>
      </c>
      <c r="D21" s="92" t="e">
        <f>#REF!/$C21</f>
        <v>#REF!</v>
      </c>
      <c r="E21" s="92" t="e">
        <f>#REF!/$C21</f>
        <v>#REF!</v>
      </c>
    </row>
    <row r="22" spans="3:5" s="90" customFormat="1" ht="12.75">
      <c r="C22" s="92"/>
      <c r="D22" s="92"/>
      <c r="E22" s="92"/>
    </row>
    <row r="23" spans="2:5" s="14" customFormat="1" ht="12.75">
      <c r="B23" s="90"/>
      <c r="C23" s="49"/>
      <c r="D23" s="49"/>
      <c r="E23" s="49"/>
    </row>
    <row r="24" spans="2:5" s="93" customFormat="1" ht="12.75">
      <c r="B24" s="91" t="s">
        <v>8</v>
      </c>
      <c r="C24" s="94"/>
      <c r="D24" s="94">
        <f>evaluare!C22</f>
        <v>27.53</v>
      </c>
      <c r="E24" s="94">
        <f>disp!C20</f>
        <v>61.2</v>
      </c>
    </row>
    <row r="25" spans="2:5" s="93" customFormat="1" ht="12.75">
      <c r="B25" s="91"/>
      <c r="C25" s="94"/>
      <c r="D25" s="94"/>
      <c r="E25" s="94"/>
    </row>
    <row r="26" spans="2:5" s="93" customFormat="1" ht="12.75">
      <c r="B26" s="91"/>
      <c r="C26" s="94"/>
      <c r="D26" s="94"/>
      <c r="E26" s="94"/>
    </row>
    <row r="27" spans="2:5" s="93" customFormat="1" ht="12.75">
      <c r="B27" s="91"/>
      <c r="C27" s="94"/>
      <c r="D27" s="94"/>
      <c r="E27" s="94"/>
    </row>
    <row r="28" spans="2:5" s="93" customFormat="1" ht="12.75">
      <c r="B28" s="91"/>
      <c r="C28" s="94"/>
      <c r="D28" s="94"/>
      <c r="E28" s="94"/>
    </row>
  </sheetData>
  <sheetProtection/>
  <mergeCells count="6">
    <mergeCell ref="A3:E3"/>
    <mergeCell ref="A6:E6"/>
    <mergeCell ref="A4:E4"/>
    <mergeCell ref="A2:E2"/>
    <mergeCell ref="A1:E1"/>
    <mergeCell ref="B7:C7"/>
  </mergeCells>
  <printOptions horizontalCentered="1" verticalCentered="1"/>
  <pageMargins left="0" right="0" top="0.196850393700787" bottom="0.196850393700787" header="0.31496062992126" footer="0.31496062992126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2020-12-31T08:04:17Z</cp:lastPrinted>
  <dcterms:created xsi:type="dcterms:W3CDTF">2003-02-20T14:27:52Z</dcterms:created>
  <dcterms:modified xsi:type="dcterms:W3CDTF">2021-02-19T08:56:31Z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